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88950AAD-32C1-46FE-8DB3-96990B375226}" xr6:coauthVersionLast="47" xr6:coauthVersionMax="47" xr10:uidLastSave="{00000000-0000-0000-0000-000000000000}"/>
  <bookViews>
    <workbookView xWindow="-120" yWindow="-120" windowWidth="20730" windowHeight="11040" xr2:uid="{00473EA7-88E8-491B-B800-433EC08ABE0C}"/>
  </bookViews>
  <sheets>
    <sheet name="Resumen región 27" sheetId="15" r:id="rId1"/>
    <sheet name="UT FOMENTO DEL NORTE"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6" l="1"/>
  <c r="H27" i="15"/>
  <c r="B27" i="15"/>
  <c r="C27" i="15"/>
  <c r="E3" i="15"/>
  <c r="B68" i="6" s="1"/>
  <c r="E64" i="6"/>
  <c r="E5" i="15"/>
  <c r="F49" i="6" s="1"/>
  <c r="G49" i="6" s="1"/>
  <c r="G27" i="15" s="1"/>
  <c r="E27" i="15"/>
  <c r="D37" i="6" l="1"/>
  <c r="J27" i="15"/>
  <c r="K27" i="15" s="1"/>
  <c r="E37" i="6" l="1"/>
  <c r="C44" i="6" s="1"/>
  <c r="B16" i="6" s="1"/>
  <c r="B18" i="6" l="1"/>
  <c r="F27" i="15" s="1"/>
  <c r="D27" i="15"/>
  <c r="D25" i="6" l="1"/>
  <c r="D22" i="6"/>
  <c r="D23" i="6"/>
  <c r="D24" i="6"/>
  <c r="D26" i="6" l="1"/>
</calcChain>
</file>

<file path=xl/sharedStrings.xml><?xml version="1.0" encoding="utf-8"?>
<sst xmlns="http://schemas.openxmlformats.org/spreadsheetml/2006/main" count="165" uniqueCount="133">
  <si>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</si>
  <si>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</si>
  <si>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</si>
  <si>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</si>
  <si>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</si>
  <si>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</si>
  <si>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</si>
  <si>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</si>
  <si>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</si>
  <si>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NORTE DE SANTANDER</t>
  </si>
  <si>
    <t>ABREGO</t>
  </si>
  <si>
    <t>CACHIRÁ</t>
  </si>
  <si>
    <t>EL CARMEN</t>
  </si>
  <si>
    <t>HACARÍ</t>
  </si>
  <si>
    <t>LA ESPERANZA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</si>
  <si>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</si>
  <si>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</si>
  <si>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</si>
  <si>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</si>
  <si>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</si>
  <si>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</si>
  <si>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</si>
  <si>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</si>
  <si>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</si>
  <si>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</si>
  <si>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</si>
  <si>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</si>
  <si>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</si>
  <si>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</si>
  <si>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</si>
  <si>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FOMENTO DEL NORTE</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</si>
  <si>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</si>
  <si>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</si>
  <si>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</si>
  <si>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</si>
  <si>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</si>
  <si>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</si>
  <si>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</si>
  <si>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</si>
  <si>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TUNORTETV TELECOMUNICACIONES S.A.S</t>
  </si>
  <si>
    <t>Edward Ivan Urbina Perez</t>
  </si>
  <si>
    <t>SI</t>
  </si>
  <si>
    <t>Integrante 2</t>
  </si>
  <si>
    <t>TVRED COMUNICACIONES S.A.S</t>
  </si>
  <si>
    <t xml:space="preserve">Lina Alexandra Paez 
Arevalo </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</si>
  <si>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</si>
  <si>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</si>
  <si>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</si>
  <si>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</si>
  <si>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</si>
  <si>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</si>
  <si>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</si>
  <si>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</si>
  <si>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</si>
  <si>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</si>
  <si>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</si>
  <si>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</si>
  <si>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</si>
  <si>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</si>
  <si>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</si>
  <si>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</si>
  <si>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</si>
  <si>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</si>
  <si>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</si>
  <si>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</si>
  <si>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</si>
  <si>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</si>
  <si>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</si>
  <si>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</si>
  <si>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</si>
  <si>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</si>
  <si>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</si>
  <si>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</si>
  <si>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</si>
  <si>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</si>
  <si>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</si>
  <si>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</si>
  <si>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</si>
  <si>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</si>
  <si>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Información reportada en el ANEXO 2b USUARIOS REPORTE COLOMBIA TIC - ÚLTIMO CORTE DE REPORTE, validado en la plataforma HECAA.
El integrante TUNORTETV TELECOMUNICACIONES S.A.S, reportó para el trimestre 1 de 2024 en la plataforma HECAA con radicado V3462460426124807-0265959OK del 25/04/2024, un total de 32.952 accesos a Internet fijo, por lo cual supera el requisito de los términos de referencia en su numeral 11.2.3., condición que también es causal de rechazo de acuerdo a lo indicado en el numeral 19 de los mismos términos de referencia.
El operador TVRED COMUNICACIONES S.A.S presenta un cambio de razón social, el cual está registrado en el certificado de RUTIC, por lo cual el nombre con el que aparece en HECAA es TV RED ÁBREGO S.A.S por lo tanto, las validaciones se hacen con esta razón social.</t>
  </si>
  <si>
    <t>Contenido de la propuesta técnica</t>
  </si>
  <si>
    <t>Autorización de recolección, tratamiento y protección de datos</t>
  </si>
  <si>
    <t>De acuerdo al ANEXO AUTORIZACIÓN EXPRESA DE RECOLECCIÓN Y TRATAMIENTO DE DATOS aportado por cada uno de los miembros de la UT</t>
  </si>
  <si>
    <t>11.2.4 Contenido de la propuesta técnica</t>
  </si>
  <si>
    <t>VALIDACIÓN DE LA PROPUESTA</t>
  </si>
  <si>
    <t>Cantidad de accesos a internet fijo de la propuesta</t>
  </si>
  <si>
    <t>NA</t>
  </si>
  <si>
    <t>NO CUMPLE, REGIONES UNIDAS EN UNA MISMA PROPUESTA</t>
  </si>
  <si>
    <t>1. Propuesta técnica: presentaron un mismo anexo que unifica 2 regiones, cuando cada región debía presentarse de manera independiente.
2. Sobre la cantidad de accesos acreditados:
- Información validada con reporte para el trimestre 1 de 2024 presentado por el integrante TUNORTETV TELECOMUNICACIONES S.A.S en la plataforma HECAA con radicado V3462460426124807-0265959OK del 25/04/2024.
- Información validada con reporte para el trimestre 1 de 2024 presentado por el integrante  TVRED COMUNICACIONES S.A.S (TV RED ÁBREGO S.A.S) en la plataforma HECAA con radicado V3462460510121404-0273813OK del 18/07/2024.</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</si>
  <si>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</si>
  <si>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</si>
  <si>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</si>
  <si>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</si>
  <si>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</si>
  <si>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</si>
  <si>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</si>
  <si>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</si>
  <si>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</si>
  <si>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</si>
  <si>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</si>
  <si>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</si>
  <si>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</si>
  <si>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</si>
  <si>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</si>
  <si>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De acuerdo al anexo 5</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</si>
  <si>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</si>
  <si>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</si>
  <si>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</si>
  <si>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</si>
  <si>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</si>
  <si>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</si>
  <si>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</si>
  <si>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</si>
  <si>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</si>
  <si>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</si>
  <si>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</si>
  <si>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</si>
  <si>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</si>
  <si>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De acuerdo al anexo 6</t>
  </si>
  <si>
    <t>20.2.3 Valor  tarifa mensual por servicio de Conectividad ($ / mes) :</t>
  </si>
  <si>
    <t>Valor mínimo</t>
  </si>
  <si>
    <t>Valor máximo</t>
  </si>
  <si>
    <t>Ofrecimiento</t>
  </si>
  <si>
    <t>Validación de la condición</t>
  </si>
  <si>
    <t>DIGITE EN PUNTAJE APLICANDO FÓRMULA</t>
  </si>
  <si>
    <t>De acuerdo al anexo 7</t>
  </si>
  <si>
    <t>20.2.4 Mayor porcentaje al exigido de accesos a internet fijo desplegados en Territorio Nal (cantidad de accesos) :</t>
  </si>
  <si>
    <t>Accesos mínimos exigidos para la región</t>
  </si>
  <si>
    <t>Ofrecimiento - Accesos acreditados por el proveedor interesado en el territorio nacional.</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</si>
  <si>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</si>
  <si>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</si>
  <si>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</si>
  <si>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El ANEXO 2b USUARIOS REPORTE COLOMBIA TIC - ÚLTIMO CORTE DE REPORTE, aportado por el proponente reporta información de los integrantes TUNORTETV TELECOMUNICACIONES S.A.S. y TVRED COMUNICACIONES S.A.S., la cual validada en la plataforma HECAA y esta corresponde al trimestre 1 de 2024, cuando los términos de referencia indica en el numeral 11.2.3. respecto a la cantidad de accesos indica que 
"(...)será validado bajo uno de los dos mecanismos que se indican a continuación, priorizando la revisión del mecanismo A y en aquellos casos que no se encuentre el proveedor, se validará el mecanismo B.(...)" 
y complementariamente establece en el literal B que, 
"(...) aquellos proveedores interesados que no cuenten con reporte en el último boletín publicado en Colombia TIC, pero si hayan presentado reporte para el último corte oficial de acuerdo a lo establecido en la agenda de reportes sectoriales (...)". 
Así las cosas, dicho reporte no corresponde al reporte del trimestre 2 de 2024 que es el último corte ofical que está para reporte actualmente, por esta razón no se consideran los accesos reportados por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</si>
</sst>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 #,##0.00_);_(* \(#,##0.00\);_(* &quot;-&quot;??_);_(@_)"/>
    <numFmt numFmtId="166" formatCode="_(&quot;$&quot;* #,##0_);_(&quot;$&quot;* \(#,##0\);_(&quot;$&quot;* &quot;-&quot;??_);_(@_)"/>
    <numFmt numFmtId="167" formatCode="&quot;$&quot;\ #,##0"/>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7"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6"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9" fontId="3" fillId="0" borderId="1" xfId="0" applyNumberFormat="1" applyFont="1" applyBorder="1" applyAlignment="1">
      <alignment horizontal="center" vertical="center" wrapText="1"/>
    </xf>
    <xf numFmtId="166" fontId="0" fillId="0" borderId="0" xfId="2" applyNumberFormat="1" applyFont="1" applyAlignment="1">
      <alignment wrapText="1"/>
    </xf>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12" fillId="2" borderId="1" xfId="0"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3" fontId="12"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3" fillId="0" borderId="1" xfId="0" applyFont="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0" fontId="5" fillId="3" borderId="1" xfId="0" applyFont="1" applyFill="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4" borderId="1"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2" xfId="0" applyFont="1" applyBorder="1" applyAlignment="1">
      <alignment horizontal="center" vertical="center"/>
    </xf>
    <xf numFmtId="9" fontId="5" fillId="3" borderId="1" xfId="1" applyFont="1" applyFill="1" applyBorder="1" applyAlignment="1">
      <alignment horizontal="center"/>
    </xf>
  </cellXfs>
  <cellStyles count="4">
    <cellStyle name="Millares 2" xfId="3" xr:uid="{ABC7F1F7-FB3F-4D76-96EB-87354404D28B}"/>
    <cellStyle name="Moneda" xfId="2" builtinId="4"/>
    <cellStyle name="Normal" xfId="0" builtinId="0"/>
    <cellStyle name="Porcentaje" xfId="1" builtinId="5"/>
  </cellStyles>
  <dxfs count="5">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4" dataDxfId="3">
  <autoFilter ref="A1:B3" xr:uid="{241CAEB5-97AC-4CF5-AD39-C829480C5A89}"/>
  <tableColumns count="2">
    <tableColumn id="1" xr3:uid="{0D2D4B8C-ED68-4365-B370-CFB796D63A4C}" name="Cheque01" dataDxfId="2"/>
    <tableColumn id="2" xr3:uid="{CBA7F6B9-7390-4959-A83F-55D68B9976F4}" name="Chequeo2" dataDxfId="1"/>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abSelected="1" workbookViewId="0">
      <selection activeCell="F5" sqref="F5"/>
    </sheetView>
  </sheetViews>
  <sheetFormatPr baseColWidth="10" defaultColWidth="17.140625" defaultRowHeight="15" x14ac:dyDescent="0.25"/>
  <cols>
    <col min="1" max="1" width="17.140625" style="34"/>
    <col min="2" max="2" width="27.7109375" style="34" customWidth="1"/>
    <col min="3" max="3" width="22.140625" style="34" customWidth="1"/>
    <col min="4" max="16384" width="17.140625" style="34"/>
  </cols>
  <sheetData>
    <row r="1" spans="1:8" ht="27.75" customHeight="1" x14ac:dyDescent="0.25">
      <c r="A1" s="72" t="s">
        <v>0</v>
      </c>
      <c r="B1" s="72"/>
      <c r="C1" s="72"/>
      <c r="D1" s="72"/>
      <c r="E1" s="72"/>
      <c r="F1" s="72"/>
      <c r="G1" s="72"/>
      <c r="H1" s="72"/>
    </row>
    <row r="3" spans="1:8" ht="45" x14ac:dyDescent="0.25">
      <c r="A3" s="43" t="s">
        <v>1</v>
      </c>
      <c r="B3" s="44">
        <v>27</v>
      </c>
      <c r="D3" s="43" t="s">
        <v>2</v>
      </c>
      <c r="E3" s="44">
        <f>+SUM(D8:D22)</f>
        <v>1279</v>
      </c>
    </row>
    <row r="4" spans="1:8" ht="9.75" customHeight="1" x14ac:dyDescent="0.25"/>
    <row r="5" spans="1:8" ht="45" x14ac:dyDescent="0.25">
      <c r="A5" s="43" t="s">
        <v>3</v>
      </c>
      <c r="B5" s="45">
        <v>649926408</v>
      </c>
      <c r="D5" s="43" t="s">
        <v>4</v>
      </c>
      <c r="E5" s="44">
        <f>+COUNTA(B8:B22)</f>
        <v>5</v>
      </c>
      <c r="G5" s="64"/>
    </row>
    <row r="7" spans="1:8" s="2" customFormat="1" ht="45" x14ac:dyDescent="0.25">
      <c r="A7" s="43" t="s">
        <v>5</v>
      </c>
      <c r="B7" s="43" t="s">
        <v>6</v>
      </c>
      <c r="C7" s="43" t="s">
        <v>7</v>
      </c>
      <c r="D7" s="43" t="s">
        <v>8</v>
      </c>
    </row>
    <row r="8" spans="1:8" x14ac:dyDescent="0.25">
      <c r="A8" s="46">
        <v>1</v>
      </c>
      <c r="B8" s="61" t="s">
        <v>9</v>
      </c>
      <c r="C8" s="62" t="s">
        <v>10</v>
      </c>
      <c r="D8" s="65">
        <v>520</v>
      </c>
    </row>
    <row r="9" spans="1:8" x14ac:dyDescent="0.25">
      <c r="A9" s="46">
        <v>2</v>
      </c>
      <c r="B9" s="61" t="s">
        <v>9</v>
      </c>
      <c r="C9" s="62" t="s">
        <v>11</v>
      </c>
      <c r="D9" s="65">
        <v>181</v>
      </c>
    </row>
    <row r="10" spans="1:8" x14ac:dyDescent="0.25">
      <c r="A10" s="46">
        <v>3</v>
      </c>
      <c r="B10" s="61" t="s">
        <v>9</v>
      </c>
      <c r="C10" s="62" t="s">
        <v>12</v>
      </c>
      <c r="D10" s="65">
        <v>219</v>
      </c>
    </row>
    <row r="11" spans="1:8" x14ac:dyDescent="0.25">
      <c r="A11" s="46">
        <v>4</v>
      </c>
      <c r="B11" s="61" t="s">
        <v>9</v>
      </c>
      <c r="C11" s="62" t="s">
        <v>13</v>
      </c>
      <c r="D11" s="65">
        <v>168</v>
      </c>
    </row>
    <row r="12" spans="1:8" x14ac:dyDescent="0.25">
      <c r="A12" s="46">
        <v>5</v>
      </c>
      <c r="B12" s="61" t="s">
        <v>9</v>
      </c>
      <c r="C12" s="62" t="s">
        <v>14</v>
      </c>
      <c r="D12" s="65">
        <v>191</v>
      </c>
    </row>
    <row r="13" spans="1:8" x14ac:dyDescent="0.25">
      <c r="A13" s="46">
        <v>6</v>
      </c>
      <c r="B13" s="61"/>
      <c r="C13" s="62"/>
      <c r="D13" s="65"/>
    </row>
    <row r="14" spans="1:8" x14ac:dyDescent="0.25">
      <c r="A14" s="46">
        <v>7</v>
      </c>
      <c r="B14" s="3"/>
      <c r="C14" s="3"/>
      <c r="D14" s="3"/>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6" t="s">
        <v>15</v>
      </c>
      <c r="B24" s="77"/>
      <c r="C24" s="77"/>
      <c r="D24" s="77"/>
      <c r="E24" s="77"/>
      <c r="F24" s="77"/>
      <c r="G24" s="77"/>
      <c r="H24" s="77"/>
      <c r="I24" s="77"/>
      <c r="J24" s="77"/>
      <c r="K24" s="78"/>
    </row>
    <row r="25" spans="1:11" x14ac:dyDescent="0.25">
      <c r="A25" s="79" t="s">
        <v>16</v>
      </c>
      <c r="B25" s="81" t="s">
        <v>17</v>
      </c>
      <c r="C25" s="73" t="s">
        <v>18</v>
      </c>
      <c r="D25" s="74"/>
      <c r="E25" s="74"/>
      <c r="F25" s="75"/>
      <c r="G25" s="73" t="s">
        <v>19</v>
      </c>
      <c r="H25" s="74"/>
      <c r="I25" s="74"/>
      <c r="J25" s="74"/>
      <c r="K25" s="75"/>
    </row>
    <row r="26" spans="1:11" s="2" customFormat="1" ht="60" x14ac:dyDescent="0.25">
      <c r="A26" s="80"/>
      <c r="B26" s="82"/>
      <c r="C26" s="54" t="s">
        <v>20</v>
      </c>
      <c r="D26" s="43" t="s">
        <v>21</v>
      </c>
      <c r="E26" s="43" t="s">
        <v>22</v>
      </c>
      <c r="F26" s="55" t="s">
        <v>23</v>
      </c>
      <c r="G26" s="54" t="s">
        <v>24</v>
      </c>
      <c r="H26" s="43" t="s">
        <v>25</v>
      </c>
      <c r="I26" s="43" t="s">
        <v>26</v>
      </c>
      <c r="J26" s="43" t="s">
        <v>27</v>
      </c>
      <c r="K26" s="55" t="s">
        <v>28</v>
      </c>
    </row>
    <row r="27" spans="1:11" x14ac:dyDescent="0.25">
      <c r="A27" s="56">
        <v>1</v>
      </c>
      <c r="B27" s="48" t="str">
        <f>'UT FOMENTO DEL NORTE'!B3</f>
        <v>UT FOMENTO DEL NORTE</v>
      </c>
      <c r="C27" s="47" t="str">
        <f>'UT FOMENTO DEL NORTE'!B15</f>
        <v>NO CUMPLE</v>
      </c>
      <c r="D27" s="3" t="str">
        <f>'UT FOMENTO DEL NORTE'!B16</f>
        <v>NO CUMPLE</v>
      </c>
      <c r="E27" s="3" t="str">
        <f>'UT FOMENTO DEL NORTE'!B17</f>
        <v>CUMPLE</v>
      </c>
      <c r="F27" s="52" t="str">
        <f>'UT FOMENTO DEL NORTE'!B18</f>
        <v>NO HABILITADO</v>
      </c>
      <c r="G27" s="47">
        <f>'UT FOMENTO DEL NORTE'!G49</f>
        <v>5</v>
      </c>
      <c r="H27" s="69">
        <f>'UT FOMENTO DEL NORTE'!E60</f>
        <v>30</v>
      </c>
      <c r="I27" s="3"/>
      <c r="J27" s="69">
        <f>'UT FOMENTO DEL NORTE'!E68</f>
        <v>0</v>
      </c>
      <c r="K27" s="70">
        <f>SUM(G27:J27)</f>
        <v>35</v>
      </c>
    </row>
    <row r="28" spans="1:11" x14ac:dyDescent="0.25">
      <c r="A28" s="56">
        <v>2</v>
      </c>
      <c r="B28" s="48"/>
      <c r="C28" s="47"/>
      <c r="D28" s="3"/>
      <c r="E28" s="3"/>
      <c r="F28" s="52"/>
      <c r="G28" s="47"/>
      <c r="H28" s="3"/>
      <c r="I28" s="3"/>
      <c r="J28" s="3"/>
      <c r="K28" s="52"/>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65.85546875" style="4" customWidth="1"/>
    <col min="9" max="16384" width="17.140625" style="4"/>
  </cols>
  <sheetData>
    <row r="1" spans="1:17" ht="31.5" customHeight="1" x14ac:dyDescent="0.25">
      <c r="A1" s="72" t="s">
        <v>0</v>
      </c>
      <c r="B1" s="109"/>
      <c r="C1" s="109"/>
      <c r="D1" s="109"/>
      <c r="E1" s="109"/>
      <c r="F1" s="109"/>
      <c r="G1" s="109"/>
      <c r="H1" s="109"/>
      <c r="O1" s="5"/>
      <c r="P1" s="5"/>
      <c r="Q1" s="5"/>
    </row>
    <row r="2" spans="1:17" ht="15" customHeight="1" x14ac:dyDescent="0.25">
      <c r="O2" s="5"/>
      <c r="P2" s="5"/>
      <c r="Q2" s="5"/>
    </row>
    <row r="3" spans="1:17" x14ac:dyDescent="0.25">
      <c r="A3" s="13" t="s">
        <v>29</v>
      </c>
      <c r="B3" s="101" t="s">
        <v>30</v>
      </c>
      <c r="C3" s="101"/>
      <c r="D3" s="101"/>
      <c r="E3" s="10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31</v>
      </c>
      <c r="B6" s="32" t="s">
        <v>32</v>
      </c>
      <c r="C6" s="32" t="s">
        <v>33</v>
      </c>
      <c r="D6" s="32" t="s">
        <v>34</v>
      </c>
      <c r="E6" s="32" t="s">
        <v>35</v>
      </c>
      <c r="F6" s="32" t="s">
        <v>36</v>
      </c>
      <c r="G6" s="119" t="s">
        <v>37</v>
      </c>
      <c r="H6" s="120"/>
    </row>
    <row r="7" spans="1:17" ht="27" x14ac:dyDescent="0.25">
      <c r="A7" s="12" t="s">
        <v>38</v>
      </c>
      <c r="B7" s="66" t="s">
        <v>39</v>
      </c>
      <c r="C7" s="67">
        <v>96004969</v>
      </c>
      <c r="D7" s="10" t="s">
        <v>40</v>
      </c>
      <c r="E7" s="63">
        <v>0.6</v>
      </c>
      <c r="F7" s="31" t="s">
        <v>41</v>
      </c>
      <c r="G7" s="98"/>
      <c r="H7" s="99"/>
      <c r="I7" s="8"/>
      <c r="J7" s="8"/>
      <c r="K7" s="8"/>
      <c r="L7" s="8"/>
      <c r="M7" s="7"/>
      <c r="N7" s="7"/>
      <c r="O7" s="7"/>
      <c r="P7" s="7"/>
      <c r="Q7" s="7"/>
    </row>
    <row r="8" spans="1:17" ht="27" x14ac:dyDescent="0.25">
      <c r="A8" s="12" t="s">
        <v>42</v>
      </c>
      <c r="B8" s="66" t="s">
        <v>43</v>
      </c>
      <c r="C8" s="67">
        <v>96004156</v>
      </c>
      <c r="D8" s="11" t="s">
        <v>44</v>
      </c>
      <c r="E8" s="63">
        <v>0.4</v>
      </c>
      <c r="F8" s="31" t="s">
        <v>41</v>
      </c>
      <c r="G8" s="98"/>
      <c r="H8" s="99"/>
      <c r="I8" s="8"/>
      <c r="J8" s="8"/>
      <c r="K8" s="8"/>
      <c r="L8" s="8"/>
      <c r="M8" s="7"/>
      <c r="N8" s="7"/>
      <c r="O8" s="7"/>
      <c r="P8" s="7"/>
      <c r="Q8" s="7"/>
    </row>
    <row r="9" spans="1:17" x14ac:dyDescent="0.25">
      <c r="A9" s="12"/>
      <c r="B9" s="20"/>
      <c r="C9" s="11"/>
      <c r="D9" s="11"/>
      <c r="E9" s="11"/>
      <c r="F9" s="11"/>
      <c r="G9" s="98"/>
      <c r="H9" s="99"/>
      <c r="I9" s="8"/>
      <c r="J9" s="8"/>
      <c r="K9" s="8"/>
      <c r="L9" s="8"/>
      <c r="M9" s="7"/>
      <c r="N9" s="7"/>
      <c r="O9" s="7"/>
      <c r="P9" s="7"/>
      <c r="Q9" s="7"/>
    </row>
    <row r="10" spans="1:17" x14ac:dyDescent="0.25">
      <c r="A10" s="12"/>
      <c r="B10" s="20"/>
      <c r="C10" s="19"/>
      <c r="D10" s="15"/>
      <c r="E10" s="15"/>
      <c r="F10" s="15"/>
      <c r="G10" s="98"/>
      <c r="H10" s="99"/>
      <c r="I10" s="8"/>
      <c r="J10" s="8"/>
      <c r="K10" s="8"/>
      <c r="L10" s="8"/>
      <c r="M10" s="7"/>
      <c r="N10" s="7"/>
      <c r="O10" s="7"/>
      <c r="P10" s="7"/>
      <c r="Q10" s="7"/>
    </row>
    <row r="11" spans="1:17" x14ac:dyDescent="0.25">
      <c r="A11" s="12"/>
      <c r="B11" s="20"/>
      <c r="C11" s="19"/>
      <c r="D11" s="15"/>
      <c r="E11" s="15"/>
      <c r="F11" s="15"/>
      <c r="G11" s="98"/>
      <c r="H11" s="99"/>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02" t="s">
        <v>45</v>
      </c>
      <c r="B13" s="103"/>
      <c r="C13" s="8"/>
      <c r="D13" s="8"/>
      <c r="E13" s="8"/>
      <c r="F13" s="8"/>
      <c r="G13" s="8"/>
      <c r="H13" s="8"/>
      <c r="I13" s="8"/>
      <c r="J13" s="8"/>
      <c r="K13" s="8"/>
      <c r="L13" s="7"/>
      <c r="M13" s="7"/>
      <c r="N13" s="7"/>
      <c r="O13" s="7"/>
      <c r="P13" s="7"/>
    </row>
    <row r="14" spans="1:17" x14ac:dyDescent="0.25">
      <c r="A14" s="24" t="s">
        <v>46</v>
      </c>
      <c r="B14" s="24" t="s">
        <v>47</v>
      </c>
      <c r="C14" s="8"/>
      <c r="D14" s="8"/>
      <c r="E14" s="8"/>
      <c r="F14" s="8"/>
      <c r="G14" s="8"/>
      <c r="H14" s="8"/>
      <c r="I14" s="8"/>
      <c r="J14" s="8"/>
      <c r="K14" s="8"/>
      <c r="L14" s="7"/>
      <c r="M14" s="7"/>
      <c r="N14" s="7"/>
      <c r="O14" s="7"/>
      <c r="P14" s="7"/>
    </row>
    <row r="15" spans="1:17" x14ac:dyDescent="0.25">
      <c r="A15" s="23" t="s">
        <v>48</v>
      </c>
      <c r="B15" s="25" t="s">
        <v>49</v>
      </c>
      <c r="C15" s="8"/>
      <c r="D15" s="8"/>
      <c r="E15" s="8"/>
      <c r="F15" s="8"/>
      <c r="G15" s="8"/>
      <c r="H15" s="8"/>
      <c r="I15" s="8"/>
      <c r="J15" s="8"/>
      <c r="K15" s="8"/>
      <c r="L15" s="7"/>
      <c r="M15" s="7"/>
      <c r="N15" s="7"/>
      <c r="O15" s="7"/>
      <c r="P15" s="7"/>
    </row>
    <row r="16" spans="1:17" x14ac:dyDescent="0.25">
      <c r="A16" s="23" t="s">
        <v>50</v>
      </c>
      <c r="B16" s="25" t="str">
        <f>+C44</f>
        <v>NO CUMPLE</v>
      </c>
      <c r="C16" s="8"/>
      <c r="D16" s="8"/>
      <c r="E16" s="8"/>
      <c r="F16" s="8"/>
      <c r="G16" s="8"/>
      <c r="H16" s="8"/>
      <c r="I16" s="8"/>
      <c r="J16" s="8"/>
      <c r="K16" s="8"/>
      <c r="L16" s="7"/>
      <c r="M16" s="7"/>
      <c r="N16" s="7"/>
      <c r="O16" s="7"/>
      <c r="P16" s="7"/>
    </row>
    <row r="17" spans="1:17" x14ac:dyDescent="0.25">
      <c r="A17" s="23" t="s">
        <v>51</v>
      </c>
      <c r="B17" s="25" t="s">
        <v>74</v>
      </c>
      <c r="C17" s="8"/>
      <c r="D17" s="8"/>
      <c r="E17" s="8"/>
      <c r="F17" s="8"/>
      <c r="G17" s="8"/>
      <c r="H17" s="8"/>
      <c r="I17" s="8"/>
      <c r="J17" s="8"/>
      <c r="K17" s="8"/>
      <c r="L17" s="7"/>
      <c r="M17" s="7"/>
      <c r="N17" s="7"/>
      <c r="O17" s="7"/>
      <c r="P17" s="7"/>
    </row>
    <row r="18" spans="1:17" x14ac:dyDescent="0.25">
      <c r="A18" s="24" t="s">
        <v>23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4" t="s">
        <v>52</v>
      </c>
      <c r="B20" s="105"/>
      <c r="C20" s="105"/>
      <c r="D20" s="106"/>
      <c r="E20" s="8"/>
      <c r="F20" s="8"/>
      <c r="G20" s="8"/>
      <c r="H20" s="8"/>
      <c r="I20" s="8"/>
      <c r="J20" s="8"/>
      <c r="K20" s="8"/>
      <c r="L20" s="8"/>
      <c r="M20" s="7"/>
      <c r="N20" s="7"/>
      <c r="O20" s="7"/>
      <c r="P20" s="7"/>
      <c r="Q20" s="7"/>
    </row>
    <row r="21" spans="1:17" ht="25.5" x14ac:dyDescent="0.25">
      <c r="A21" s="107" t="s">
        <v>53</v>
      </c>
      <c r="B21" s="108"/>
      <c r="C21" s="24" t="s">
        <v>54</v>
      </c>
      <c r="D21" s="26" t="s">
        <v>55</v>
      </c>
      <c r="E21" s="8"/>
      <c r="F21" s="8"/>
      <c r="G21" s="8"/>
      <c r="H21" s="8"/>
      <c r="I21" s="8"/>
      <c r="J21" s="8"/>
      <c r="K21" s="8"/>
      <c r="L21" s="8"/>
      <c r="M21" s="7"/>
      <c r="N21" s="7"/>
      <c r="O21" s="7"/>
      <c r="P21" s="7"/>
      <c r="Q21" s="7"/>
    </row>
    <row r="22" spans="1:17" ht="27" x14ac:dyDescent="0.25">
      <c r="A22" s="9" t="s">
        <v>56</v>
      </c>
      <c r="B22" s="14" t="s">
        <v>57</v>
      </c>
      <c r="C22" s="28">
        <v>40</v>
      </c>
      <c r="D22" s="28" t="str">
        <f>+IF(B18="HABILITADO",G49,"N/A")</f>
        <v>N/A</v>
      </c>
      <c r="E22" s="8"/>
      <c r="F22" s="8"/>
      <c r="G22" s="8"/>
      <c r="H22" s="8"/>
      <c r="I22" s="8"/>
      <c r="J22" s="8"/>
      <c r="K22" s="8"/>
      <c r="L22" s="8"/>
      <c r="M22" s="7"/>
      <c r="N22" s="7"/>
      <c r="O22" s="7"/>
      <c r="P22" s="7"/>
      <c r="Q22" s="7"/>
    </row>
    <row r="23" spans="1:17" ht="27" x14ac:dyDescent="0.25">
      <c r="A23" s="9" t="s">
        <v>58</v>
      </c>
      <c r="B23" s="14" t="s">
        <v>59</v>
      </c>
      <c r="C23" s="28">
        <v>30</v>
      </c>
      <c r="D23" s="28" t="str">
        <f>+IF(B18="HABILITADO",MAX(E57:E60),"N/A")</f>
        <v>N/A</v>
      </c>
      <c r="E23" s="8"/>
      <c r="F23" s="8"/>
      <c r="G23" s="8"/>
      <c r="H23" s="8"/>
      <c r="I23" s="8"/>
      <c r="J23" s="8"/>
      <c r="K23" s="8"/>
      <c r="L23" s="8"/>
      <c r="M23" s="7"/>
      <c r="N23" s="7"/>
      <c r="O23" s="7"/>
      <c r="P23" s="7"/>
      <c r="Q23" s="7"/>
    </row>
    <row r="24" spans="1:17" ht="27" x14ac:dyDescent="0.25">
      <c r="A24" s="9" t="s">
        <v>60</v>
      </c>
      <c r="B24" s="14" t="s">
        <v>61</v>
      </c>
      <c r="C24" s="28">
        <v>20</v>
      </c>
      <c r="D24" s="28" t="str">
        <f>+IF(AND(B18="HABILITADO",E64="CUMPLE"),G64,"N/A")</f>
        <v>N/A</v>
      </c>
      <c r="E24" s="8"/>
      <c r="F24" s="8"/>
      <c r="G24" s="8"/>
      <c r="H24" s="8"/>
      <c r="I24" s="8"/>
      <c r="J24" s="8"/>
      <c r="K24" s="8"/>
      <c r="L24" s="8"/>
      <c r="M24" s="7"/>
      <c r="N24" s="7"/>
      <c r="O24" s="7"/>
      <c r="P24" s="7"/>
      <c r="Q24" s="7"/>
    </row>
    <row r="25" spans="1:17" ht="39.75" customHeight="1" x14ac:dyDescent="0.25">
      <c r="A25" s="9" t="s">
        <v>62</v>
      </c>
      <c r="B25" s="14" t="s">
        <v>63</v>
      </c>
      <c r="C25" s="28">
        <v>10</v>
      </c>
      <c r="D25" s="28" t="str">
        <f>+IF(B18="HABILITADO",E68,"N/A")</f>
        <v>N/A</v>
      </c>
      <c r="E25" s="8"/>
      <c r="F25" s="8"/>
      <c r="G25" s="8"/>
      <c r="H25" s="8"/>
      <c r="I25" s="8"/>
      <c r="J25" s="8"/>
      <c r="K25" s="8"/>
      <c r="L25" s="8"/>
      <c r="M25" s="7"/>
      <c r="N25" s="7"/>
      <c r="O25" s="7"/>
      <c r="P25" s="7"/>
      <c r="Q25" s="7"/>
    </row>
    <row r="26" spans="1:17" x14ac:dyDescent="0.25">
      <c r="A26" s="104" t="s">
        <v>64</v>
      </c>
      <c r="B26" s="10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0" t="s">
        <v>65</v>
      </c>
      <c r="D28" s="100"/>
      <c r="E28" s="100"/>
      <c r="F28" s="100"/>
      <c r="G28" s="100"/>
      <c r="H28" s="16"/>
      <c r="I28" s="16"/>
      <c r="J28" s="16"/>
      <c r="K28" s="16"/>
      <c r="L28" s="16"/>
      <c r="M28" s="16"/>
      <c r="N28" s="6"/>
      <c r="O28" s="6"/>
      <c r="P28" s="6"/>
      <c r="Q28" s="6"/>
    </row>
    <row r="29" spans="1:17" x14ac:dyDescent="0.25">
      <c r="A29" s="100" t="s">
        <v>66</v>
      </c>
      <c r="B29" s="100"/>
      <c r="C29" s="27" t="s">
        <v>67</v>
      </c>
      <c r="D29" s="27" t="s">
        <v>68</v>
      </c>
      <c r="E29" s="27" t="s">
        <v>69</v>
      </c>
      <c r="F29" s="27" t="s">
        <v>70</v>
      </c>
      <c r="G29" s="27" t="s">
        <v>71</v>
      </c>
      <c r="H29" s="30" t="s">
        <v>37</v>
      </c>
    </row>
    <row r="30" spans="1:17" x14ac:dyDescent="0.25">
      <c r="A30" s="9" t="s">
        <v>72</v>
      </c>
      <c r="B30" s="10" t="s">
        <v>73</v>
      </c>
      <c r="C30" s="31" t="s">
        <v>74</v>
      </c>
      <c r="D30" s="31" t="s">
        <v>74</v>
      </c>
      <c r="E30" s="31"/>
      <c r="F30" s="31"/>
      <c r="G30" s="31"/>
      <c r="H30" s="10"/>
    </row>
    <row r="31" spans="1:17" ht="40.5" x14ac:dyDescent="0.25">
      <c r="A31" s="9" t="s">
        <v>75</v>
      </c>
      <c r="B31" s="10" t="s">
        <v>76</v>
      </c>
      <c r="C31" s="31" t="s">
        <v>74</v>
      </c>
      <c r="D31" s="31" t="s">
        <v>74</v>
      </c>
      <c r="E31" s="31"/>
      <c r="F31" s="31"/>
      <c r="G31" s="31"/>
      <c r="H31" s="10"/>
    </row>
    <row r="32" spans="1:17" ht="135" x14ac:dyDescent="0.25">
      <c r="A32" s="124" t="s">
        <v>77</v>
      </c>
      <c r="B32" s="10" t="s">
        <v>78</v>
      </c>
      <c r="C32" s="31" t="s">
        <v>49</v>
      </c>
      <c r="D32" s="31" t="s">
        <v>74</v>
      </c>
      <c r="E32" s="31"/>
      <c r="F32" s="31"/>
      <c r="G32" s="31"/>
      <c r="H32" s="10" t="s">
        <v>79</v>
      </c>
    </row>
    <row r="33" spans="1:18" x14ac:dyDescent="0.25">
      <c r="A33" s="125"/>
      <c r="B33" s="10" t="s">
        <v>80</v>
      </c>
      <c r="C33" s="83" t="str">
        <f>+IF(AND(E37="CUMPLE",E39="CUMPLE",E40="CUMPLE",E41="CUMPLE"),"CUMPLE","NO CUMPLE")</f>
        <v>NO CUMPLE</v>
      </c>
      <c r="D33" s="84"/>
      <c r="E33" s="84"/>
      <c r="F33" s="84"/>
      <c r="G33" s="85"/>
      <c r="H33" s="10"/>
    </row>
    <row r="34" spans="1:18" ht="27" x14ac:dyDescent="0.25">
      <c r="A34" s="9">
        <v>14</v>
      </c>
      <c r="B34" s="10" t="s">
        <v>81</v>
      </c>
      <c r="C34" s="83" t="s">
        <v>74</v>
      </c>
      <c r="D34" s="84"/>
      <c r="E34" s="84"/>
      <c r="F34" s="84"/>
      <c r="G34" s="85"/>
      <c r="H34" s="10" t="s">
        <v>82</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14" t="s">
        <v>83</v>
      </c>
      <c r="B36" s="114"/>
      <c r="C36" s="114" t="s">
        <v>84</v>
      </c>
      <c r="D36" s="114"/>
      <c r="E36" s="114"/>
      <c r="F36" s="131" t="s">
        <v>37</v>
      </c>
      <c r="G36" s="131"/>
      <c r="H36" s="131"/>
      <c r="I36" s="60"/>
      <c r="J36" s="60"/>
      <c r="K36" s="60"/>
      <c r="L36" s="60"/>
      <c r="M36" s="60"/>
      <c r="N36" s="60"/>
      <c r="O36" s="6"/>
      <c r="P36" s="6"/>
      <c r="Q36" s="6"/>
      <c r="R36" s="6"/>
    </row>
    <row r="37" spans="1:18" s="17" customFormat="1" ht="60" customHeight="1" x14ac:dyDescent="0.25">
      <c r="A37" s="10" t="s">
        <v>85</v>
      </c>
      <c r="B37" s="68" t="s">
        <v>86</v>
      </c>
      <c r="C37" s="97" t="s">
        <v>87</v>
      </c>
      <c r="D37" s="97" t="str">
        <f>+IF(B37&lt;='Resumen región 27'!E3,IF(B38/B37&gt;=0.2,"CUMPLE CONDICIÓN DEL 20%","NO CUMPLE CONDICIÓN DEL 20%"),"NO CUMPLE, LA PROPUESTA SUPERA LOS ACCESOS PERMITIDOS PARA LA REGIÓN")</f>
        <v>NO CUMPLE, LA PROPUESTA SUPERA LOS ACCESOS PERMITIDOS PARA LA REGIÓN</v>
      </c>
      <c r="E37" s="86" t="str">
        <f>+IF(AND(C37="CUMPLE, LOS ACCESOS MÁXIMOS PERMITIDOS PARA LA REGIÓN",D37="CUMPLE CONDICIÓN DEL 20%"),"CUMPLE","NO CUMPLE")</f>
        <v>NO CUMPLE</v>
      </c>
      <c r="F37" s="88" t="s">
        <v>88</v>
      </c>
      <c r="G37" s="89"/>
      <c r="H37" s="90"/>
      <c r="I37" s="60"/>
      <c r="J37" s="60"/>
      <c r="K37" s="60"/>
      <c r="L37" s="60"/>
      <c r="M37" s="60"/>
      <c r="N37" s="60"/>
      <c r="O37" s="6"/>
      <c r="P37" s="6"/>
      <c r="Q37" s="6"/>
      <c r="R37" s="6"/>
    </row>
    <row r="38" spans="1:18" s="17" customFormat="1" ht="60" customHeight="1" x14ac:dyDescent="0.25">
      <c r="A38" s="31" t="s">
        <v>89</v>
      </c>
      <c r="B38" s="68">
        <v>33256</v>
      </c>
      <c r="C38" s="97"/>
      <c r="D38" s="97"/>
      <c r="E38" s="87"/>
      <c r="F38" s="91"/>
      <c r="G38" s="92"/>
      <c r="H38" s="93"/>
      <c r="I38" s="60"/>
      <c r="J38" s="60"/>
      <c r="K38" s="60"/>
      <c r="L38" s="60"/>
      <c r="M38" s="60"/>
      <c r="N38" s="60"/>
      <c r="O38" s="6"/>
      <c r="P38" s="6"/>
      <c r="Q38" s="6"/>
      <c r="R38" s="6"/>
    </row>
    <row r="39" spans="1:18" s="17" customFormat="1" ht="15" customHeight="1" x14ac:dyDescent="0.25">
      <c r="A39" s="83" t="s">
        <v>90</v>
      </c>
      <c r="B39" s="84"/>
      <c r="C39" s="84"/>
      <c r="D39" s="85"/>
      <c r="E39" s="31" t="s">
        <v>74</v>
      </c>
      <c r="F39" s="94"/>
      <c r="G39" s="95"/>
      <c r="H39" s="96"/>
      <c r="I39" s="60"/>
      <c r="J39" s="60"/>
      <c r="K39" s="60"/>
      <c r="L39" s="60"/>
      <c r="M39" s="60"/>
      <c r="N39" s="60"/>
      <c r="O39" s="6"/>
      <c r="P39" s="6"/>
      <c r="Q39" s="6"/>
      <c r="R39" s="6"/>
    </row>
    <row r="40" spans="1:18" s="17" customFormat="1" ht="13.5" customHeight="1" x14ac:dyDescent="0.25">
      <c r="A40" s="83" t="s">
        <v>91</v>
      </c>
      <c r="B40" s="84"/>
      <c r="C40" s="84"/>
      <c r="D40" s="85"/>
      <c r="E40" s="31" t="s">
        <v>74</v>
      </c>
      <c r="F40" s="94"/>
      <c r="G40" s="95"/>
      <c r="H40" s="96"/>
      <c r="I40" s="60"/>
      <c r="J40" s="60"/>
      <c r="K40" s="60"/>
      <c r="L40" s="60"/>
      <c r="M40" s="60"/>
      <c r="N40" s="60"/>
      <c r="O40" s="6"/>
      <c r="P40" s="6"/>
      <c r="Q40" s="6"/>
      <c r="R40" s="6"/>
    </row>
    <row r="41" spans="1:18" s="17" customFormat="1" ht="15" customHeight="1" x14ac:dyDescent="0.25">
      <c r="A41" s="83" t="s">
        <v>92</v>
      </c>
      <c r="B41" s="84"/>
      <c r="C41" s="84"/>
      <c r="D41" s="85"/>
      <c r="E41" s="31" t="s">
        <v>74</v>
      </c>
      <c r="F41" s="94"/>
      <c r="G41" s="95"/>
      <c r="H41" s="96"/>
      <c r="I41" s="60"/>
      <c r="J41" s="60"/>
      <c r="K41" s="60"/>
      <c r="L41" s="60"/>
      <c r="M41" s="60"/>
      <c r="N41" s="60"/>
      <c r="O41" s="6"/>
      <c r="P41" s="6"/>
      <c r="Q41" s="6"/>
      <c r="R41" s="6"/>
    </row>
    <row r="42" spans="1:18" s="17" customFormat="1" ht="87.75" customHeight="1" x14ac:dyDescent="0.25">
      <c r="A42" s="121" t="s">
        <v>93</v>
      </c>
      <c r="B42" s="122"/>
      <c r="C42" s="122"/>
      <c r="D42" s="122"/>
      <c r="E42" s="122"/>
      <c r="F42" s="122"/>
      <c r="G42" s="122"/>
      <c r="H42" s="123"/>
      <c r="I42" s="60"/>
      <c r="J42" s="60"/>
      <c r="K42" s="60"/>
      <c r="L42" s="60"/>
      <c r="M42" s="60"/>
      <c r="N42" s="60"/>
      <c r="O42" s="6"/>
      <c r="P42" s="6"/>
      <c r="Q42" s="6"/>
      <c r="R42" s="6"/>
    </row>
    <row r="43" spans="1:18" ht="6.75" customHeight="1" x14ac:dyDescent="0.25">
      <c r="A43" s="21"/>
      <c r="C43" s="18"/>
      <c r="D43" s="18"/>
      <c r="E43" s="18"/>
      <c r="F43" s="18"/>
    </row>
    <row r="44" spans="1:18" x14ac:dyDescent="0.25">
      <c r="A44" s="100" t="s">
        <v>94</v>
      </c>
      <c r="B44" s="100"/>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0" t="s">
        <v>95</v>
      </c>
      <c r="B46" s="100"/>
      <c r="C46" s="100"/>
      <c r="D46" s="100"/>
      <c r="E46" s="100"/>
      <c r="F46" s="100"/>
      <c r="G46" s="100"/>
      <c r="H46" s="100"/>
      <c r="O46" s="18"/>
      <c r="P46" s="18"/>
      <c r="Q46" s="18"/>
    </row>
    <row r="48" spans="1:18" s="17" customFormat="1" ht="54" x14ac:dyDescent="0.25">
      <c r="A48" s="114" t="s">
        <v>96</v>
      </c>
      <c r="B48" s="32" t="s">
        <v>97</v>
      </c>
      <c r="C48" s="32" t="s">
        <v>98</v>
      </c>
      <c r="D48" s="32" t="s">
        <v>99</v>
      </c>
      <c r="E48" s="32" t="s">
        <v>100</v>
      </c>
      <c r="F48" s="32" t="s">
        <v>101</v>
      </c>
      <c r="G48" s="32" t="s">
        <v>102</v>
      </c>
      <c r="H48" s="35" t="s">
        <v>37</v>
      </c>
    </row>
    <row r="49" spans="1:8" s="17" customFormat="1" x14ac:dyDescent="0.25">
      <c r="A49" s="114"/>
      <c r="B49" s="11" t="s">
        <v>103</v>
      </c>
      <c r="C49" s="33">
        <v>0</v>
      </c>
      <c r="D49" s="110" t="s">
        <v>10</v>
      </c>
      <c r="E49" s="110">
        <v>1</v>
      </c>
      <c r="F49" s="86">
        <f>+ROUND((E49/'Resumen región 27'!E5)*100,0)</f>
        <v>20</v>
      </c>
      <c r="G49" s="113">
        <f>IF(F49=0,0,IF(AND(F49&gt;0,F49&lt;=20),5,IF(AND(F49&gt;20,F49&lt;=50),15,IF(AND(F49&gt;50,F49&lt;=70),25,IF(AND(F49&gt;70,F49&lt;=100),40,"ERROR")))))</f>
        <v>5</v>
      </c>
      <c r="H49" s="86" t="s">
        <v>104</v>
      </c>
    </row>
    <row r="50" spans="1:8" s="17" customFormat="1" ht="27" x14ac:dyDescent="0.25">
      <c r="A50" s="114"/>
      <c r="B50" s="11" t="s">
        <v>105</v>
      </c>
      <c r="C50" s="33">
        <v>5</v>
      </c>
      <c r="D50" s="111"/>
      <c r="E50" s="111"/>
      <c r="F50" s="130"/>
      <c r="G50" s="113"/>
      <c r="H50" s="130"/>
    </row>
    <row r="51" spans="1:8" s="17" customFormat="1" ht="27" x14ac:dyDescent="0.25">
      <c r="A51" s="114"/>
      <c r="B51" s="11" t="s">
        <v>106</v>
      </c>
      <c r="C51" s="33">
        <v>15</v>
      </c>
      <c r="D51" s="111"/>
      <c r="E51" s="111"/>
      <c r="F51" s="130"/>
      <c r="G51" s="113"/>
      <c r="H51" s="130"/>
    </row>
    <row r="52" spans="1:8" s="17" customFormat="1" ht="27" x14ac:dyDescent="0.25">
      <c r="A52" s="114"/>
      <c r="B52" s="11" t="s">
        <v>107</v>
      </c>
      <c r="C52" s="33">
        <v>25</v>
      </c>
      <c r="D52" s="111"/>
      <c r="E52" s="111"/>
      <c r="F52" s="130"/>
      <c r="G52" s="113"/>
      <c r="H52" s="130"/>
    </row>
    <row r="53" spans="1:8" s="17" customFormat="1" ht="27" x14ac:dyDescent="0.25">
      <c r="A53" s="114"/>
      <c r="B53" s="11" t="s">
        <v>108</v>
      </c>
      <c r="C53" s="33">
        <v>40</v>
      </c>
      <c r="D53" s="112"/>
      <c r="E53" s="112"/>
      <c r="F53" s="87"/>
      <c r="G53" s="113"/>
      <c r="H53" s="87"/>
    </row>
    <row r="56" spans="1:8" ht="40.5" x14ac:dyDescent="0.25">
      <c r="A56" s="114" t="s">
        <v>109</v>
      </c>
      <c r="B56" s="32" t="s">
        <v>110</v>
      </c>
      <c r="C56" s="32" t="s">
        <v>98</v>
      </c>
      <c r="D56" s="32" t="s">
        <v>111</v>
      </c>
      <c r="E56" s="32" t="s">
        <v>112</v>
      </c>
      <c r="F56" s="115" t="s">
        <v>37</v>
      </c>
      <c r="G56" s="115"/>
      <c r="H56" s="115"/>
    </row>
    <row r="57" spans="1:8" x14ac:dyDescent="0.25">
      <c r="A57" s="114"/>
      <c r="B57" s="31" t="s">
        <v>113</v>
      </c>
      <c r="C57" s="33">
        <v>0</v>
      </c>
      <c r="D57" s="58"/>
      <c r="E57" s="59"/>
      <c r="F57" s="116"/>
      <c r="G57" s="117"/>
      <c r="H57" s="118"/>
    </row>
    <row r="58" spans="1:8" x14ac:dyDescent="0.25">
      <c r="A58" s="114"/>
      <c r="B58" s="31" t="s">
        <v>114</v>
      </c>
      <c r="C58" s="33">
        <v>5</v>
      </c>
      <c r="D58" s="58"/>
      <c r="E58" s="59"/>
      <c r="F58" s="116"/>
      <c r="G58" s="117"/>
      <c r="H58" s="118"/>
    </row>
    <row r="59" spans="1:8" x14ac:dyDescent="0.25">
      <c r="A59" s="114"/>
      <c r="B59" s="31" t="s">
        <v>115</v>
      </c>
      <c r="C59" s="33">
        <v>15</v>
      </c>
      <c r="D59" s="58"/>
      <c r="E59" s="59"/>
      <c r="F59" s="116"/>
      <c r="G59" s="117"/>
      <c r="H59" s="118"/>
    </row>
    <row r="60" spans="1:8" x14ac:dyDescent="0.25">
      <c r="A60" s="114"/>
      <c r="B60" s="31" t="s">
        <v>116</v>
      </c>
      <c r="C60" s="33">
        <v>30</v>
      </c>
      <c r="D60" s="58" t="s">
        <v>117</v>
      </c>
      <c r="E60" s="59">
        <v>30</v>
      </c>
      <c r="F60" s="116" t="s">
        <v>118</v>
      </c>
      <c r="G60" s="117"/>
      <c r="H60" s="118"/>
    </row>
    <row r="63" spans="1:8" ht="27" x14ac:dyDescent="0.25">
      <c r="A63" s="114" t="s">
        <v>119</v>
      </c>
      <c r="B63" s="32" t="s">
        <v>120</v>
      </c>
      <c r="C63" s="32" t="s">
        <v>121</v>
      </c>
      <c r="D63" s="32" t="s">
        <v>122</v>
      </c>
      <c r="E63" s="32" t="s">
        <v>123</v>
      </c>
      <c r="F63" s="32" t="s">
        <v>98</v>
      </c>
      <c r="G63" s="32" t="s">
        <v>102</v>
      </c>
      <c r="H63" s="39" t="s">
        <v>37</v>
      </c>
    </row>
    <row r="64" spans="1:8" ht="27" x14ac:dyDescent="0.25">
      <c r="A64" s="114"/>
      <c r="B64" s="36">
        <v>59970</v>
      </c>
      <c r="C64" s="36">
        <v>99950</v>
      </c>
      <c r="D64" s="37">
        <v>59970</v>
      </c>
      <c r="E64" s="12" t="str">
        <f>+IF(AND(D64&gt;=B64,D64&lt;=C64),"CUMPLE","NO CUMPLE")</f>
        <v>CUMPLE</v>
      </c>
      <c r="F64" s="28">
        <v>20</v>
      </c>
      <c r="G64" s="41" t="s">
        <v>124</v>
      </c>
      <c r="H64" s="38" t="s">
        <v>125</v>
      </c>
    </row>
    <row r="66" spans="1:18" x14ac:dyDescent="0.25">
      <c r="A66" s="5"/>
      <c r="B66" s="5"/>
      <c r="C66" s="8"/>
      <c r="D66" s="8"/>
      <c r="E66" s="8"/>
      <c r="F66" s="8"/>
      <c r="G66" s="8"/>
      <c r="H66" s="8"/>
      <c r="I66" s="8"/>
      <c r="J66" s="8"/>
      <c r="K66" s="8"/>
      <c r="L66" s="8"/>
      <c r="M66" s="7"/>
      <c r="N66" s="7"/>
      <c r="O66" s="7"/>
      <c r="P66" s="7"/>
      <c r="Q66" s="7"/>
    </row>
    <row r="67" spans="1:18" ht="54" x14ac:dyDescent="0.25">
      <c r="A67" s="126" t="s">
        <v>126</v>
      </c>
      <c r="B67" s="32" t="s">
        <v>127</v>
      </c>
      <c r="C67" s="32" t="s">
        <v>128</v>
      </c>
      <c r="D67" s="32" t="s">
        <v>98</v>
      </c>
      <c r="E67" s="32" t="s">
        <v>102</v>
      </c>
      <c r="F67" s="115" t="s">
        <v>37</v>
      </c>
      <c r="G67" s="115"/>
      <c r="H67" s="115"/>
      <c r="I67" s="8"/>
      <c r="J67" s="8"/>
      <c r="K67" s="7"/>
      <c r="L67" s="7"/>
      <c r="M67" s="7"/>
      <c r="N67" s="7"/>
      <c r="O67" s="7"/>
    </row>
    <row r="68" spans="1:18" ht="192" customHeight="1" x14ac:dyDescent="0.25">
      <c r="A68" s="127"/>
      <c r="B68" s="42">
        <f>+ROUND('Resumen región 27'!E3*20%,0)</f>
        <v>256</v>
      </c>
      <c r="C68" s="71" t="s">
        <v>86</v>
      </c>
      <c r="D68" s="28">
        <v>10</v>
      </c>
      <c r="E68" s="28">
        <v>0</v>
      </c>
      <c r="F68" s="128" t="s">
        <v>132</v>
      </c>
      <c r="G68" s="129"/>
      <c r="H68" s="129"/>
      <c r="I68" s="8"/>
      <c r="J68" s="8"/>
      <c r="K68" s="7"/>
      <c r="L68" s="7"/>
      <c r="M68" s="7"/>
      <c r="N68" s="7"/>
      <c r="O68" s="7"/>
    </row>
    <row r="69" spans="1:18" s="17" customFormat="1" ht="42" customHeight="1" x14ac:dyDescent="0.25">
      <c r="A69" s="121" t="s">
        <v>131</v>
      </c>
      <c r="B69" s="122"/>
      <c r="C69" s="122"/>
      <c r="D69" s="122"/>
      <c r="E69" s="122"/>
      <c r="F69" s="122"/>
      <c r="G69" s="122"/>
      <c r="H69" s="123"/>
      <c r="I69" s="60"/>
      <c r="J69" s="60"/>
      <c r="K69" s="60"/>
      <c r="L69" s="60"/>
      <c r="M69" s="60"/>
      <c r="N69" s="60"/>
      <c r="O69" s="6"/>
      <c r="P69" s="6"/>
      <c r="Q69" s="6"/>
      <c r="R69" s="6"/>
    </row>
  </sheetData>
  <mergeCells count="50">
    <mergeCell ref="A69:H69"/>
    <mergeCell ref="A32:A33"/>
    <mergeCell ref="A63:A64"/>
    <mergeCell ref="A67:A68"/>
    <mergeCell ref="F67:H67"/>
    <mergeCell ref="F68:H68"/>
    <mergeCell ref="H49:H53"/>
    <mergeCell ref="F49:F53"/>
    <mergeCell ref="E49:E53"/>
    <mergeCell ref="A42:H42"/>
    <mergeCell ref="A41:D41"/>
    <mergeCell ref="A44:B44"/>
    <mergeCell ref="F41:H41"/>
    <mergeCell ref="C36:E36"/>
    <mergeCell ref="A36:B36"/>
    <mergeCell ref="F36:H36"/>
    <mergeCell ref="A1:H1"/>
    <mergeCell ref="D49:D53"/>
    <mergeCell ref="G49:G53"/>
    <mergeCell ref="A56:A60"/>
    <mergeCell ref="F56:H56"/>
    <mergeCell ref="F57:H57"/>
    <mergeCell ref="F58:H58"/>
    <mergeCell ref="F59:H59"/>
    <mergeCell ref="F60:H60"/>
    <mergeCell ref="A46:H46"/>
    <mergeCell ref="A48:A53"/>
    <mergeCell ref="G6:H6"/>
    <mergeCell ref="G7:H7"/>
    <mergeCell ref="G8:H8"/>
    <mergeCell ref="G9:H9"/>
    <mergeCell ref="G10:H10"/>
    <mergeCell ref="B3:E3"/>
    <mergeCell ref="A13:B13"/>
    <mergeCell ref="A20:D20"/>
    <mergeCell ref="A26:B26"/>
    <mergeCell ref="A21:B21"/>
    <mergeCell ref="G11:H11"/>
    <mergeCell ref="C28:G28"/>
    <mergeCell ref="A29:B29"/>
    <mergeCell ref="C33:G33"/>
    <mergeCell ref="C34:G34"/>
    <mergeCell ref="A39:D39"/>
    <mergeCell ref="A40:D40"/>
    <mergeCell ref="E37:E38"/>
    <mergeCell ref="F37:H38"/>
    <mergeCell ref="F39:H39"/>
    <mergeCell ref="F40:H40"/>
    <mergeCell ref="C37:C38"/>
    <mergeCell ref="D37:D38"/>
  </mergeCells>
  <phoneticPr fontId="6" type="noConversion"/>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129</v>
      </c>
      <c r="B1" s="1" t="s">
        <v>130</v>
      </c>
    </row>
    <row r="2" spans="1:2" x14ac:dyDescent="0.25">
      <c r="A2" s="1" t="s">
        <v>74</v>
      </c>
      <c r="B2" s="1">
        <v>1</v>
      </c>
    </row>
    <row r="3" spans="1:2" x14ac:dyDescent="0.25">
      <c r="A3" s="1" t="s">
        <v>49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27</vt:lpstr>
      <vt:lpstr>UT FOMENTO DEL NORTE</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2024-08-09T03:55:10Z</dcterms:modified>
  <cp:category/>
  <cp:contentStatus/>
</cp:coreProperties>
</file>